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B50E9C5F-AF16-46A6-AB5C-8147ACD86742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1" i="1" l="1"/>
  <c r="J20" i="1"/>
  <c r="J19" i="1"/>
  <c r="J18" i="1"/>
  <c r="J17" i="1"/>
  <c r="G21" i="1"/>
  <c r="G20" i="1"/>
  <c r="G19" i="1"/>
  <c r="G18" i="1"/>
  <c r="G17" i="1"/>
  <c r="D21" i="1"/>
  <c r="D20" i="1"/>
  <c r="D19" i="1"/>
  <c r="D18" i="1"/>
  <c r="D17" i="1"/>
  <c r="J15" i="1"/>
  <c r="G15" i="1"/>
  <c r="D15" i="1"/>
  <c r="J14" i="1"/>
  <c r="G14" i="1"/>
  <c r="D14" i="1"/>
  <c r="J12" i="1"/>
  <c r="G12" i="1"/>
  <c r="D12" i="1"/>
  <c r="J11" i="1"/>
  <c r="G11" i="1"/>
  <c r="D11" i="1"/>
  <c r="J10" i="1"/>
  <c r="G10" i="1"/>
  <c r="D10" i="1"/>
  <c r="J9" i="1"/>
  <c r="G9" i="1"/>
  <c r="D9" i="1"/>
  <c r="J8" i="1"/>
  <c r="G8" i="1"/>
  <c r="D8" i="1"/>
  <c r="J7" i="1"/>
  <c r="G7" i="1"/>
  <c r="D7" i="1"/>
  <c r="J6" i="1"/>
  <c r="G6" i="1"/>
  <c r="D6" i="1"/>
  <c r="J32" i="1" l="1"/>
  <c r="G32" i="1"/>
  <c r="D32" i="1"/>
  <c r="J27" i="1"/>
  <c r="D27" i="1"/>
  <c r="J26" i="1"/>
  <c r="G26" i="1"/>
  <c r="D26" i="1"/>
  <c r="L35" i="1" l="1"/>
  <c r="L39" i="1" s="1"/>
  <c r="G27" i="1"/>
</calcChain>
</file>

<file path=xl/sharedStrings.xml><?xml version="1.0" encoding="utf-8"?>
<sst xmlns="http://schemas.openxmlformats.org/spreadsheetml/2006/main" count="41" uniqueCount="35">
  <si>
    <t>Anthem Blue Cross 4A</t>
  </si>
  <si>
    <t xml:space="preserve">Anthem Blue Cross Wellness </t>
  </si>
  <si>
    <t>Kaiser Permanente Plan 1</t>
  </si>
  <si>
    <t>Kaiser Permanente Wellness</t>
  </si>
  <si>
    <t xml:space="preserve">VSP - Plan C </t>
  </si>
  <si>
    <t>Employee Only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</si>
  <si>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</si>
  <si>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</si>
  <si>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</si>
  <si>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</si>
  <si>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</si>
  <si>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</si>
  <si>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</si>
  <si>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</si>
  <si>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</si>
  <si>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</si>
  <si>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</si>
  <si>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</si>
  <si>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</si>
  <si>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1A</t>
  </si>
  <si>
    <t>Anthem Blue Cross 8C</t>
  </si>
  <si>
    <t>Anthem Blue Cross 2A</t>
  </si>
  <si>
    <t>Kaiser Permanente Plan 3</t>
  </si>
  <si>
    <t>Kaiser Permanente Plan 2</t>
  </si>
  <si>
    <t>Kaiser Permanente Plan 4</t>
  </si>
  <si>
    <t>Enter Medical Plan Premium</t>
  </si>
  <si>
    <t>Enter Dental Plan Premium</t>
  </si>
  <si>
    <t xml:space="preserve">Enter Vision Plan Premium </t>
  </si>
  <si>
    <r>
      <rPr>
        <b/>
        <sz val="12"/>
        <color indexed="8"/>
        <rFont val="Calibri"/>
        <family val="2"/>
      </rPr>
      <t>Subtotal for Medical, Dental and Vision</t>
    </r>
    <r>
      <rPr>
        <b/>
        <sz val="11"/>
        <color indexed="8"/>
        <rFont val="Calibri"/>
        <family val="2"/>
      </rPr>
      <t xml:space="preserve">   </t>
    </r>
  </si>
  <si>
    <t>Anthem Blue Cross - CVT Bronze</t>
  </si>
  <si>
    <t>Anthem Blue Cross HDHP 2</t>
  </si>
  <si>
    <t>Blue Shield of CA Plan 1</t>
  </si>
  <si>
    <t>Blue Shield of CA Plan 2</t>
  </si>
  <si>
    <t xml:space="preserve">Less  2018-2019 Healthcare Credit </t>
  </si>
  <si>
    <t>DIRECTIONS: Please select one plan from each category and enter the monthly premium into the correlating box at the bottom of each section.  Eligible employees must enroll in a medical, dental and vision plan.  Employees may elect different levels for each category.  (ex: Medical – Emp+S/DP+Child; Dental – Emp+One; Vision – Emp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</si>
</sst>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6D56A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2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0" fillId="0" borderId="0" xfId="0" applyBorder="1"/>
    <xf numFmtId="0" fontId="8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0" fillId="0" borderId="1" xfId="0" applyFont="1" applyBorder="1" applyAlignment="1"/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0" fillId="0" borderId="0" xfId="0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 vertical="top"/>
    </xf>
    <xf numFmtId="8" fontId="14" fillId="0" borderId="3" xfId="0" applyNumberFormat="1" applyFont="1" applyBorder="1" applyAlignment="1">
      <alignment horizontal="center"/>
    </xf>
    <xf numFmtId="0" fontId="12" fillId="0" borderId="3" xfId="0" applyFont="1" applyBorder="1" applyAlignment="1">
      <alignment horizontal="right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44" fontId="0" fillId="0" borderId="0" xfId="0" applyNumberFormat="1" applyFill="1"/>
    <xf numFmtId="44" fontId="0" fillId="0" borderId="0" xfId="0" applyNumberFormat="1" applyFill="1" applyBorder="1"/>
    <xf numFmtId="0" fontId="0" fillId="0" borderId="4" xfId="0" applyFill="1" applyBorder="1"/>
    <xf numFmtId="44" fontId="0" fillId="0" borderId="4" xfId="0" applyNumberFormat="1" applyBorder="1"/>
    <xf numFmtId="44" fontId="0" fillId="0" borderId="4" xfId="0" applyNumberFormat="1" applyFill="1" applyBorder="1"/>
    <xf numFmtId="44" fontId="0" fillId="0" borderId="5" xfId="0" applyNumberFormat="1" applyBorder="1"/>
    <xf numFmtId="0" fontId="0" fillId="0" borderId="6" xfId="0" applyFill="1" applyBorder="1"/>
    <xf numFmtId="44" fontId="0" fillId="0" borderId="6" xfId="0" applyNumberFormat="1" applyBorder="1"/>
    <xf numFmtId="44" fontId="0" fillId="0" borderId="6" xfId="0" applyNumberFormat="1" applyFill="1" applyBorder="1"/>
    <xf numFmtId="44" fontId="0" fillId="0" borderId="7" xfId="0" applyNumberFormat="1" applyBorder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15" fillId="0" borderId="0" xfId="0" applyFont="1" applyAlignment="1">
      <alignment horizontal="right"/>
    </xf>
    <xf numFmtId="0" fontId="0" fillId="0" borderId="0" xfId="0" applyBorder="1" applyAlignment="1">
      <alignment horizontal="right"/>
    </xf>
    <xf numFmtId="0" fontId="9" fillId="0" borderId="2" xfId="0" applyFont="1" applyFill="1" applyBorder="1" applyAlignment="1">
      <alignment horizontal="center"/>
    </xf>
    <xf numFmtId="44" fontId="16" fillId="0" borderId="10" xfId="1" applyFont="1" applyBorder="1" applyAlignment="1">
      <alignment horizontal="center"/>
    </xf>
    <xf numFmtId="44" fontId="16" fillId="0" borderId="11" xfId="1" applyFont="1" applyBorder="1" applyAlignment="1">
      <alignment horizontal="center"/>
    </xf>
    <xf numFmtId="8" fontId="16" fillId="0" borderId="10" xfId="0" applyNumberFormat="1" applyFont="1" applyBorder="1" applyAlignment="1">
      <alignment horizontal="right"/>
    </xf>
    <xf numFmtId="0" fontId="16" fillId="0" borderId="11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7" fillId="0" borderId="0" xfId="0" applyFont="1" applyAlignment="1">
      <alignment horizontal="right" wrapText="1"/>
    </xf>
    <xf numFmtId="0" fontId="7" fillId="0" borderId="12" xfId="0" applyFont="1" applyBorder="1" applyAlignment="1">
      <alignment horizontal="right" wrapText="1"/>
    </xf>
    <xf numFmtId="0" fontId="14" fillId="2" borderId="1" xfId="0" applyFont="1" applyFill="1" applyBorder="1" applyAlignment="1" applyProtection="1">
      <alignment horizontal="center"/>
      <protection locked="0"/>
    </xf>
    <xf numFmtId="44" fontId="16" fillId="2" borderId="10" xfId="1" applyFont="1" applyFill="1" applyBorder="1" applyAlignment="1" applyProtection="1">
      <alignment horizontal="center"/>
      <protection locked="0"/>
    </xf>
    <xf numFmtId="44" fontId="16" fillId="2" borderId="11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693420</xdr:colOff>
          <xdr:row>36</xdr:row>
          <xdr:rowOff>289560</xdr:rowOff>
        </xdr:from>
        <xdr:to>
          <xdr:col>9</xdr:col>
          <xdr:colOff>716280</xdr:colOff>
          <xdr:row>38</xdr:row>
          <xdr:rowOff>106680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 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3"/>
  <sheetViews>
    <sheetView showGridLines="0" tabSelected="1" showRuler="0" view="pageLayout" zoomScaleNormal="100" workbookViewId="0">
      <selection activeCell="C2" sqref="C2:K2"/>
    </sheetView>
  </sheetViews>
  <sheetFormatPr defaultColWidth="9.109375" defaultRowHeight="14.4" x14ac:dyDescent="0.3"/>
  <cols>
    <col min="1" max="1" width="28.21875" customWidth="1"/>
    <col min="2" max="2" width="2.5546875" customWidth="1"/>
    <col min="3" max="3" width="4" style="5" customWidth="1"/>
    <col min="4" max="4" width="10.5546875" bestFit="1" customWidth="1"/>
    <col min="5" max="5" width="2.5546875" customWidth="1"/>
    <col min="6" max="6" width="4" style="5" customWidth="1"/>
    <col min="7" max="7" width="10.5546875" bestFit="1" customWidth="1"/>
    <col min="8" max="8" width="2.6640625" customWidth="1"/>
    <col min="9" max="9" width="4" style="5" customWidth="1"/>
    <col min="10" max="10" width="10.5546875" bestFit="1" customWidth="1"/>
    <col min="11" max="11" width="4" style="5" customWidth="1"/>
    <col min="12" max="12" width="9.88671875" customWidth="1"/>
    <col min="13" max="13" width="9.88671875" style="8" customWidth="1"/>
  </cols>
  <sheetData>
    <row r="1" spans="1:13" ht="51" customHeight="1" x14ac:dyDescent="0.3">
      <c r="A1" s="56" t="s">
        <v>34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ht="24" customHeight="1" thickBot="1" x14ac:dyDescent="0.45">
      <c r="A2" s="7" t="s">
        <v>6</v>
      </c>
      <c r="B2" s="7"/>
      <c r="C2" s="59"/>
      <c r="D2" s="59"/>
      <c r="E2" s="59"/>
      <c r="F2" s="59"/>
      <c r="G2" s="59"/>
      <c r="H2" s="59"/>
      <c r="I2" s="59"/>
      <c r="J2" s="59"/>
      <c r="K2" s="59"/>
      <c r="L2" s="7" t="s">
        <v>15</v>
      </c>
      <c r="M2" s="19"/>
    </row>
    <row r="3" spans="1:13" ht="10.5" customHeight="1" x14ac:dyDescent="0.3">
      <c r="C3" s="6"/>
      <c r="D3" s="3"/>
      <c r="E3" s="3"/>
      <c r="F3" s="6"/>
      <c r="G3" s="3"/>
      <c r="H3" s="3"/>
      <c r="I3" s="6"/>
      <c r="J3" s="3"/>
      <c r="K3" s="6"/>
    </row>
    <row r="4" spans="1:13" ht="33.6" customHeight="1" thickBot="1" x14ac:dyDescent="0.35">
      <c r="A4" s="15" t="s">
        <v>10</v>
      </c>
      <c r="B4" s="31"/>
      <c r="D4" s="4" t="s">
        <v>5</v>
      </c>
      <c r="E4" s="10"/>
      <c r="F4" s="2"/>
      <c r="G4" s="4" t="s">
        <v>7</v>
      </c>
      <c r="H4" s="10"/>
      <c r="I4" s="2"/>
      <c r="J4" s="4" t="s">
        <v>8</v>
      </c>
      <c r="K4" s="8"/>
      <c r="M4"/>
    </row>
    <row r="5" spans="1:13" x14ac:dyDescent="0.3">
      <c r="A5" s="1"/>
      <c r="B5" s="1"/>
      <c r="C5" s="33"/>
      <c r="F5" s="33"/>
      <c r="K5" s="8"/>
      <c r="M5"/>
    </row>
    <row r="6" spans="1:13" x14ac:dyDescent="0.3">
      <c r="A6" s="46" t="s">
        <v>19</v>
      </c>
      <c r="B6" s="38"/>
      <c r="C6" s="50"/>
      <c r="D6" s="39">
        <f>1107*12/10</f>
        <v>1328.4</v>
      </c>
      <c r="E6" s="40"/>
      <c r="F6" s="50"/>
      <c r="G6" s="39">
        <f>1905*12/10</f>
        <v>2286</v>
      </c>
      <c r="H6" s="40"/>
      <c r="I6" s="50"/>
      <c r="J6" s="41">
        <f>2403*12/10</f>
        <v>2883.6</v>
      </c>
      <c r="K6" s="8"/>
      <c r="M6"/>
    </row>
    <row r="7" spans="1:13" x14ac:dyDescent="0.3">
      <c r="A7" s="46" t="s">
        <v>21</v>
      </c>
      <c r="B7" s="38"/>
      <c r="C7" s="50"/>
      <c r="D7" s="39">
        <f>1054*12/10</f>
        <v>1264.8</v>
      </c>
      <c r="E7" s="40"/>
      <c r="F7" s="50"/>
      <c r="G7" s="39">
        <f>1813*12/10</f>
        <v>2175.6</v>
      </c>
      <c r="H7" s="40"/>
      <c r="I7" s="50"/>
      <c r="J7" s="41">
        <f>2288*12/10</f>
        <v>2745.6</v>
      </c>
      <c r="K7" s="8"/>
      <c r="M7"/>
    </row>
    <row r="8" spans="1:13" x14ac:dyDescent="0.3">
      <c r="A8" s="46" t="s">
        <v>0</v>
      </c>
      <c r="B8" s="38"/>
      <c r="C8" s="50"/>
      <c r="D8" s="39">
        <f>982*12/10</f>
        <v>1178.4000000000001</v>
      </c>
      <c r="E8" s="40"/>
      <c r="F8" s="50"/>
      <c r="G8" s="39">
        <f>1690*12/10</f>
        <v>2028</v>
      </c>
      <c r="H8" s="40"/>
      <c r="I8" s="50"/>
      <c r="J8" s="41">
        <f>2132*12/10</f>
        <v>2558.4</v>
      </c>
      <c r="K8" s="8"/>
      <c r="M8"/>
    </row>
    <row r="9" spans="1:13" x14ac:dyDescent="0.3">
      <c r="A9" s="46" t="s">
        <v>20</v>
      </c>
      <c r="B9" s="38"/>
      <c r="C9" s="50"/>
      <c r="D9" s="39">
        <f>804*12/10</f>
        <v>964.8</v>
      </c>
      <c r="E9" s="40"/>
      <c r="F9" s="50"/>
      <c r="G9" s="39">
        <f>1383*12/10</f>
        <v>1659.6</v>
      </c>
      <c r="H9" s="40"/>
      <c r="I9" s="50"/>
      <c r="J9" s="41">
        <f>1745*12/10</f>
        <v>2094</v>
      </c>
      <c r="K9" s="8"/>
      <c r="M9"/>
    </row>
    <row r="10" spans="1:13" x14ac:dyDescent="0.3">
      <c r="A10" s="47" t="s">
        <v>1</v>
      </c>
      <c r="B10" s="42"/>
      <c r="C10" s="50"/>
      <c r="D10" s="43">
        <f>912*12/10</f>
        <v>1094.4000000000001</v>
      </c>
      <c r="E10" s="44"/>
      <c r="F10" s="50"/>
      <c r="G10" s="43">
        <f>1568*12/10</f>
        <v>1881.6</v>
      </c>
      <c r="H10" s="44"/>
      <c r="I10" s="50"/>
      <c r="J10" s="45">
        <f>1978*12/10</f>
        <v>2373.6</v>
      </c>
      <c r="K10" s="8"/>
      <c r="M10"/>
    </row>
    <row r="11" spans="1:13" x14ac:dyDescent="0.3">
      <c r="A11" s="47" t="s">
        <v>30</v>
      </c>
      <c r="B11" s="42"/>
      <c r="C11" s="50"/>
      <c r="D11" s="43">
        <f>550*12/10</f>
        <v>660</v>
      </c>
      <c r="E11" s="44"/>
      <c r="F11" s="50"/>
      <c r="G11" s="43">
        <f>948*12/10</f>
        <v>1137.5999999999999</v>
      </c>
      <c r="H11" s="44"/>
      <c r="I11" s="50"/>
      <c r="J11" s="41">
        <f>1195*12/10</f>
        <v>1434</v>
      </c>
      <c r="K11" s="8"/>
      <c r="M11"/>
    </row>
    <row r="12" spans="1:13" x14ac:dyDescent="0.3">
      <c r="A12" s="46" t="s">
        <v>29</v>
      </c>
      <c r="B12" s="38"/>
      <c r="C12" s="50"/>
      <c r="D12" s="39">
        <f>508*12/10</f>
        <v>609.6</v>
      </c>
      <c r="E12" s="40"/>
      <c r="F12" s="50"/>
      <c r="G12" s="39">
        <f>873*12/10</f>
        <v>1047.5999999999999</v>
      </c>
      <c r="H12" s="40"/>
      <c r="I12" s="50"/>
      <c r="J12" s="41">
        <f>1102*12/10</f>
        <v>1322.4</v>
      </c>
      <c r="K12" s="8"/>
      <c r="M12"/>
    </row>
    <row r="13" spans="1:13" ht="9.3000000000000007" customHeight="1" x14ac:dyDescent="0.3">
      <c r="A13" s="49"/>
      <c r="B13" s="34"/>
      <c r="C13" s="35"/>
      <c r="D13" s="12"/>
      <c r="E13" s="37"/>
      <c r="F13" s="35"/>
      <c r="G13" s="12"/>
      <c r="H13" s="37"/>
      <c r="I13" s="35"/>
      <c r="J13" s="12"/>
      <c r="K13" s="8"/>
      <c r="M13"/>
    </row>
    <row r="14" spans="1:13" x14ac:dyDescent="0.3">
      <c r="A14" s="46" t="s">
        <v>31</v>
      </c>
      <c r="B14" s="38"/>
      <c r="C14" s="50"/>
      <c r="D14" s="39">
        <f>1000*12/10</f>
        <v>1200</v>
      </c>
      <c r="E14" s="40"/>
      <c r="F14" s="50"/>
      <c r="G14" s="39">
        <f>1723*12/10</f>
        <v>2067.6</v>
      </c>
      <c r="H14" s="40"/>
      <c r="I14" s="50"/>
      <c r="J14" s="41">
        <f>2174*12/10</f>
        <v>2608.8000000000002</v>
      </c>
      <c r="K14" s="8"/>
      <c r="M14"/>
    </row>
    <row r="15" spans="1:13" x14ac:dyDescent="0.3">
      <c r="A15" s="46" t="s">
        <v>32</v>
      </c>
      <c r="B15" s="38"/>
      <c r="C15" s="50"/>
      <c r="D15" s="39">
        <f>953*12/10</f>
        <v>1143.5999999999999</v>
      </c>
      <c r="E15" s="40"/>
      <c r="F15" s="50"/>
      <c r="G15" s="39">
        <f>1641*12/10</f>
        <v>1969.2</v>
      </c>
      <c r="H15" s="40"/>
      <c r="I15" s="50"/>
      <c r="J15" s="41">
        <f>2069*12/10</f>
        <v>2482.8000000000002</v>
      </c>
      <c r="K15" s="8"/>
      <c r="M15"/>
    </row>
    <row r="16" spans="1:13" ht="9.3000000000000007" customHeight="1" x14ac:dyDescent="0.3">
      <c r="B16" s="34"/>
      <c r="C16" s="35"/>
      <c r="D16" s="8"/>
      <c r="E16" s="36"/>
      <c r="F16" s="35"/>
      <c r="G16" s="8"/>
      <c r="H16" s="37"/>
      <c r="I16" s="35"/>
      <c r="J16" s="8"/>
      <c r="K16" s="8"/>
      <c r="M16"/>
    </row>
    <row r="17" spans="1:13" x14ac:dyDescent="0.3">
      <c r="A17" s="46" t="s">
        <v>2</v>
      </c>
      <c r="B17" s="38"/>
      <c r="C17" s="50"/>
      <c r="D17" s="39">
        <f>1000*12/10</f>
        <v>1200</v>
      </c>
      <c r="E17" s="40"/>
      <c r="F17" s="50"/>
      <c r="G17" s="39">
        <f>1719*12/10</f>
        <v>2062.8000000000002</v>
      </c>
      <c r="H17" s="40"/>
      <c r="I17" s="50"/>
      <c r="J17" s="41">
        <f>2169*12/10</f>
        <v>2602.8000000000002</v>
      </c>
      <c r="K17" s="8"/>
      <c r="M17"/>
    </row>
    <row r="18" spans="1:13" x14ac:dyDescent="0.3">
      <c r="A18" s="46" t="s">
        <v>23</v>
      </c>
      <c r="B18" s="38"/>
      <c r="C18" s="50"/>
      <c r="D18" s="39">
        <f>988*12/10</f>
        <v>1185.5999999999999</v>
      </c>
      <c r="E18" s="40"/>
      <c r="F18" s="50"/>
      <c r="G18" s="39">
        <f>1697*12/10</f>
        <v>2036.4</v>
      </c>
      <c r="H18" s="40"/>
      <c r="I18" s="50"/>
      <c r="J18" s="41">
        <f>2141*12/10</f>
        <v>2569.1999999999998</v>
      </c>
      <c r="K18" s="8"/>
      <c r="M18"/>
    </row>
    <row r="19" spans="1:13" x14ac:dyDescent="0.3">
      <c r="A19" s="46" t="s">
        <v>22</v>
      </c>
      <c r="B19" s="38"/>
      <c r="C19" s="50"/>
      <c r="D19" s="39">
        <f>975*12/10</f>
        <v>1170</v>
      </c>
      <c r="E19" s="40"/>
      <c r="F19" s="50"/>
      <c r="G19" s="39">
        <f>1675*12/10</f>
        <v>2010</v>
      </c>
      <c r="H19" s="40"/>
      <c r="I19" s="50"/>
      <c r="J19" s="41">
        <f>2113*12/10</f>
        <v>2535.6</v>
      </c>
      <c r="K19" s="8"/>
      <c r="M19"/>
    </row>
    <row r="20" spans="1:13" x14ac:dyDescent="0.3">
      <c r="A20" s="46" t="s">
        <v>24</v>
      </c>
      <c r="B20" s="38"/>
      <c r="C20" s="50"/>
      <c r="D20" s="39">
        <f>956*12/10</f>
        <v>1147.2</v>
      </c>
      <c r="E20" s="40"/>
      <c r="F20" s="50"/>
      <c r="G20" s="39">
        <f>1643*12/10</f>
        <v>1971.6</v>
      </c>
      <c r="H20" s="40"/>
      <c r="I20" s="50"/>
      <c r="J20" s="41">
        <f>2073*12/10</f>
        <v>2487.6</v>
      </c>
      <c r="K20" s="8"/>
      <c r="M20"/>
    </row>
    <row r="21" spans="1:13" ht="15" thickBot="1" x14ac:dyDescent="0.35">
      <c r="A21" s="47" t="s">
        <v>3</v>
      </c>
      <c r="B21" s="42"/>
      <c r="C21" s="50"/>
      <c r="D21" s="43">
        <f>779*12/10</f>
        <v>934.8</v>
      </c>
      <c r="E21" s="44"/>
      <c r="F21" s="50"/>
      <c r="G21" s="43">
        <f>1338*12/10</f>
        <v>1605.6</v>
      </c>
      <c r="H21" s="44"/>
      <c r="I21" s="50"/>
      <c r="J21" s="45">
        <f>1688*12/10</f>
        <v>2025.6</v>
      </c>
      <c r="K21" s="8"/>
      <c r="M21"/>
    </row>
    <row r="22" spans="1:13" ht="18" customHeight="1" thickBot="1" x14ac:dyDescent="0.4">
      <c r="C22" s="6"/>
      <c r="F22" s="6"/>
      <c r="I22" s="6"/>
      <c r="J22" s="20"/>
      <c r="K22" s="48" t="s">
        <v>25</v>
      </c>
      <c r="L22" s="60">
        <v>0</v>
      </c>
      <c r="M22" s="61"/>
    </row>
    <row r="23" spans="1:13" ht="10.5" customHeight="1" x14ac:dyDescent="0.3">
      <c r="C23" s="6"/>
      <c r="F23" s="6"/>
      <c r="I23" s="6"/>
      <c r="K23" s="6"/>
      <c r="L23" s="7"/>
    </row>
    <row r="24" spans="1:13" ht="33.6" customHeight="1" thickBot="1" x14ac:dyDescent="0.35">
      <c r="A24" s="15" t="s">
        <v>11</v>
      </c>
      <c r="B24" s="31"/>
      <c r="D24" s="4" t="s">
        <v>5</v>
      </c>
      <c r="E24" s="10"/>
      <c r="F24" s="2"/>
      <c r="G24" s="4" t="s">
        <v>7</v>
      </c>
      <c r="H24" s="10"/>
      <c r="I24" s="2"/>
      <c r="J24" s="4" t="s">
        <v>8</v>
      </c>
      <c r="K24" s="10"/>
      <c r="L24" s="10"/>
    </row>
    <row r="25" spans="1:13" x14ac:dyDescent="0.3">
      <c r="A25" s="16"/>
      <c r="B25" s="16"/>
      <c r="C25" s="9"/>
      <c r="K25" s="6"/>
      <c r="L25" s="3"/>
    </row>
    <row r="26" spans="1:13" x14ac:dyDescent="0.3">
      <c r="A26" s="46" t="s">
        <v>17</v>
      </c>
      <c r="B26" s="38"/>
      <c r="C26" s="50"/>
      <c r="D26" s="39">
        <f>70.21*12/10</f>
        <v>84.251999999999995</v>
      </c>
      <c r="E26" s="40"/>
      <c r="F26" s="50"/>
      <c r="G26" s="39">
        <f>127.16*12/10</f>
        <v>152.59200000000001</v>
      </c>
      <c r="H26" s="40"/>
      <c r="I26" s="50"/>
      <c r="J26" s="41">
        <f>182.81*12/10</f>
        <v>219.37200000000001</v>
      </c>
      <c r="K26" s="11"/>
      <c r="L26" s="12"/>
    </row>
    <row r="27" spans="1:13" ht="15" thickBot="1" x14ac:dyDescent="0.35">
      <c r="A27" s="46" t="s">
        <v>18</v>
      </c>
      <c r="B27" s="38"/>
      <c r="C27" s="50"/>
      <c r="D27" s="39">
        <f>44.17*12/10</f>
        <v>53.003999999999998</v>
      </c>
      <c r="E27" s="40"/>
      <c r="F27" s="50"/>
      <c r="G27" s="39">
        <f>85.03*12/10</f>
        <v>102.036</v>
      </c>
      <c r="H27" s="40"/>
      <c r="I27" s="50"/>
      <c r="J27" s="41">
        <f>147.09*12/10</f>
        <v>176.50799999999998</v>
      </c>
      <c r="K27" s="11"/>
      <c r="L27" s="12"/>
    </row>
    <row r="28" spans="1:13" ht="18" customHeight="1" thickBot="1" x14ac:dyDescent="0.4">
      <c r="A28" s="28"/>
      <c r="B28" s="28"/>
      <c r="C28" s="6"/>
      <c r="F28" s="6"/>
      <c r="I28" s="6"/>
      <c r="K28" s="48" t="s">
        <v>26</v>
      </c>
      <c r="L28" s="60">
        <v>0</v>
      </c>
      <c r="M28" s="61"/>
    </row>
    <row r="29" spans="1:13" ht="10.5" customHeight="1" x14ac:dyDescent="0.3">
      <c r="C29" s="6"/>
      <c r="F29" s="6"/>
      <c r="I29" s="6"/>
      <c r="K29" s="6"/>
    </row>
    <row r="30" spans="1:13" ht="30" customHeight="1" thickBot="1" x14ac:dyDescent="0.35">
      <c r="A30" s="14" t="s">
        <v>9</v>
      </c>
      <c r="B30" s="32"/>
      <c r="D30" s="4" t="s">
        <v>5</v>
      </c>
      <c r="E30" s="10"/>
      <c r="F30" s="2"/>
      <c r="G30" s="4" t="s">
        <v>7</v>
      </c>
      <c r="H30" s="10"/>
      <c r="I30" s="2"/>
      <c r="J30" s="4" t="s">
        <v>8</v>
      </c>
      <c r="K30" s="10"/>
      <c r="L30" s="10"/>
    </row>
    <row r="31" spans="1:13" x14ac:dyDescent="0.3">
      <c r="A31" s="1"/>
      <c r="B31" s="1"/>
      <c r="C31" s="9"/>
      <c r="K31" s="6"/>
      <c r="L31" s="3"/>
    </row>
    <row r="32" spans="1:13" ht="15" thickBot="1" x14ac:dyDescent="0.35">
      <c r="A32" s="46" t="s">
        <v>4</v>
      </c>
      <c r="B32" s="38"/>
      <c r="C32" s="50"/>
      <c r="D32" s="39">
        <f>11.79*12/10</f>
        <v>14.148</v>
      </c>
      <c r="E32" s="40"/>
      <c r="F32" s="50"/>
      <c r="G32" s="39">
        <f>21.9*12/10</f>
        <v>26.279999999999994</v>
      </c>
      <c r="H32" s="40"/>
      <c r="I32" s="50"/>
      <c r="J32" s="41">
        <f>33.73*12/10</f>
        <v>40.475999999999999</v>
      </c>
      <c r="K32" s="11"/>
      <c r="L32" s="12"/>
      <c r="M32" s="12"/>
    </row>
    <row r="33" spans="1:13" ht="18" customHeight="1" thickBot="1" x14ac:dyDescent="0.4">
      <c r="K33" s="48" t="s">
        <v>27</v>
      </c>
      <c r="L33" s="60"/>
      <c r="M33" s="61"/>
    </row>
    <row r="34" spans="1:13" ht="11.4" customHeight="1" thickBot="1" x14ac:dyDescent="0.35">
      <c r="L34" s="7"/>
      <c r="M34" s="13"/>
    </row>
    <row r="35" spans="1:13" ht="18" customHeight="1" thickBot="1" x14ac:dyDescent="0.4">
      <c r="A35" s="57" t="s">
        <v>28</v>
      </c>
      <c r="B35" s="57"/>
      <c r="C35" s="57"/>
      <c r="D35" s="57"/>
      <c r="E35" s="57"/>
      <c r="F35" s="57"/>
      <c r="G35" s="57"/>
      <c r="H35" s="57"/>
      <c r="I35" s="57"/>
      <c r="J35" s="57"/>
      <c r="K35" s="58"/>
      <c r="L35" s="51">
        <f>L22+L28+L33</f>
        <v>0</v>
      </c>
      <c r="M35" s="52"/>
    </row>
    <row r="36" spans="1:13" ht="11.4" customHeight="1" thickBot="1" x14ac:dyDescent="0.35"/>
    <row r="37" spans="1:13" ht="18" customHeight="1" thickBot="1" x14ac:dyDescent="0.4">
      <c r="K37" s="18" t="s">
        <v>33</v>
      </c>
      <c r="L37" s="51">
        <v>-2179.9699999999998</v>
      </c>
      <c r="M37" s="52"/>
    </row>
    <row r="38" spans="1:13" ht="19.2" customHeight="1" thickBot="1" x14ac:dyDescent="0.35">
      <c r="J38" s="25"/>
      <c r="K38" s="25"/>
      <c r="L38" s="25"/>
      <c r="M38" s="26"/>
    </row>
    <row r="39" spans="1:13" ht="18" customHeight="1" thickBot="1" x14ac:dyDescent="0.4">
      <c r="A39" s="20"/>
      <c r="B39" s="20"/>
      <c r="J39" s="25"/>
      <c r="K39" s="17" t="s">
        <v>16</v>
      </c>
      <c r="L39" s="53">
        <f>IF(L35&gt;2179.8,L35+L37,0)</f>
        <v>0</v>
      </c>
      <c r="M39" s="54"/>
    </row>
    <row r="40" spans="1:13" ht="17.399999999999999" customHeight="1" x14ac:dyDescent="0.4">
      <c r="A40" s="20"/>
      <c r="B40" s="20"/>
      <c r="J40" s="25"/>
      <c r="K40" s="17"/>
      <c r="L40" s="29"/>
      <c r="M40" s="30" t="s">
        <v>14</v>
      </c>
    </row>
    <row r="41" spans="1:13" ht="27.75" customHeight="1" thickBot="1" x14ac:dyDescent="0.35">
      <c r="A41" s="21"/>
      <c r="B41" s="21"/>
      <c r="C41" s="22"/>
      <c r="D41" s="21"/>
      <c r="E41" s="21"/>
      <c r="F41" s="22"/>
      <c r="G41" s="21"/>
      <c r="H41" s="21"/>
      <c r="I41" s="22"/>
      <c r="K41" s="27"/>
      <c r="L41" s="21"/>
      <c r="M41" s="23"/>
    </row>
    <row r="42" spans="1:13" x14ac:dyDescent="0.3">
      <c r="A42" s="55" t="s">
        <v>12</v>
      </c>
      <c r="B42" s="55"/>
      <c r="C42" s="55"/>
      <c r="D42" s="55"/>
      <c r="E42" s="55"/>
      <c r="F42" s="55"/>
      <c r="G42" s="55"/>
      <c r="H42" s="55"/>
      <c r="I42" s="55"/>
      <c r="L42" s="55" t="s">
        <v>13</v>
      </c>
      <c r="M42" s="55"/>
    </row>
    <row r="43" spans="1:13" x14ac:dyDescent="0.3">
      <c r="J43" s="24"/>
    </row>
  </sheetData>
  <sheetProtection algorithmName="SHA-512" hashValue="UlzVkyzj4qkInZsyrqqPyJP5B0WR37CKDB7mHfGSVMFSMz8dqkRzc08ojky9rj64yaVlm0euSwwwaywy51Cpmw==" saltValue="l1Sr68TCXCSpWKGn+rEncg==" spinCount="100000" sheet="1" selectLockedCells="1"/>
  <mergeCells count="11">
    <mergeCell ref="L37:M37"/>
    <mergeCell ref="L39:M39"/>
    <mergeCell ref="A42:I42"/>
    <mergeCell ref="L42:M42"/>
    <mergeCell ref="A1:M1"/>
    <mergeCell ref="L22:M22"/>
    <mergeCell ref="L28:M28"/>
    <mergeCell ref="L33:M33"/>
    <mergeCell ref="L35:M35"/>
    <mergeCell ref="A35:K35"/>
    <mergeCell ref="C2:K2"/>
  </mergeCells>
  <pageMargins left="0.45" right="0.2" top="0.75" bottom="0" header="0.25" footer="0"/>
  <pageSetup scale="96" fitToHeight="0" orientation="portrait" r:id="rId1"/>
  <headerFooter>
    <oddHeader>&amp;L&amp;G&amp;C&amp;"-,Bold"&amp;14 &amp;18 2019-2020 BENEFIT CALCULATION SHEET&amp;11
&amp;R&amp;"-,Bold"&amp;14  FACULTY
10-Month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3</xdr:col>
                    <xdr:colOff>693420</xdr:colOff>
                    <xdr:row>36</xdr:row>
                    <xdr:rowOff>289560</xdr:rowOff>
                  </from>
                  <to>
                    <xdr:col>9</xdr:col>
                    <xdr:colOff>716280</xdr:colOff>
                    <xdr:row>38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Suzanne Franco</cp:lastModifiedBy>
  <cp:lastPrinted>2019-08-19T04:11:28Z</cp:lastPrinted>
  <dcterms:created xsi:type="dcterms:W3CDTF">2014-09-02T18:05:28Z</dcterms:created>
  <dcterms:modified xsi:type="dcterms:W3CDTF">2019-08-19T06:20:37Z</dcterms:modified>
</cp:coreProperties>
</file>